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jhelstrom\Documents\"/>
    </mc:Choice>
  </mc:AlternateContent>
  <bookViews>
    <workbookView xWindow="0" yWindow="0" windowWidth="28800" windowHeight="12210"/>
  </bookViews>
  <sheets>
    <sheet name="Bad Sales Fcst" sheetId="1" r:id="rId1"/>
    <sheet name="Good Sales Fcst" sheetId="2" r:id="rId2"/>
    <sheet name="Bad AR Aging" sheetId="3" r:id="rId3"/>
    <sheet name="Good AR Aging" sheetId="4" r:id="rId4"/>
    <sheet name="Constraints" sheetId="5" r:id="rId5"/>
    <sheet name="Formulas" sheetId="6" r:id="rId6"/>
    <sheet name="Summary Worksheet" sheetId="7" r:id="rId7"/>
    <sheet name="Revenue" sheetId="8" r:id="rId8"/>
    <sheet name="General and Admin Expenses" sheetId="9" r:id="rId9"/>
  </sheets>
  <calcPr calcId="171027"/>
  <customWorkbookViews>
    <customWorkbookView name="Joseph Helstrom - Personal View" guid="{4771CE46-B773-4C20-90FC-443CE26998F9}" mergeInterval="0" personalView="1" maximized="1" windowWidth="1916" windowHeight="755" activeSheetId="6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7" l="1"/>
  <c r="I8" i="7"/>
  <c r="M8" i="7"/>
  <c r="C6" i="7"/>
  <c r="D6" i="7"/>
  <c r="F6" i="7"/>
  <c r="G6" i="7"/>
  <c r="H6" i="7"/>
  <c r="H10" i="7" s="1"/>
  <c r="J6" i="7"/>
  <c r="L6" i="7"/>
  <c r="B6" i="7"/>
  <c r="C16" i="9"/>
  <c r="C8" i="7" s="1"/>
  <c r="C10" i="7" s="1"/>
  <c r="D16" i="9"/>
  <c r="D8" i="7" s="1"/>
  <c r="E16" i="9"/>
  <c r="F16" i="9"/>
  <c r="F8" i="7" s="1"/>
  <c r="G16" i="9"/>
  <c r="G8" i="7" s="1"/>
  <c r="G10" i="7" s="1"/>
  <c r="H16" i="9"/>
  <c r="H8" i="7" s="1"/>
  <c r="I16" i="9"/>
  <c r="J16" i="9"/>
  <c r="J8" i="7" s="1"/>
  <c r="K16" i="9"/>
  <c r="K8" i="7" s="1"/>
  <c r="L16" i="9"/>
  <c r="L8" i="7" s="1"/>
  <c r="M16" i="9"/>
  <c r="C37" i="8"/>
  <c r="D37" i="8"/>
  <c r="E37" i="8"/>
  <c r="E6" i="7" s="1"/>
  <c r="E10" i="7" s="1"/>
  <c r="F37" i="8"/>
  <c r="G37" i="8"/>
  <c r="H37" i="8"/>
  <c r="I37" i="8"/>
  <c r="I6" i="7" s="1"/>
  <c r="I10" i="7" s="1"/>
  <c r="J37" i="8"/>
  <c r="K37" i="8"/>
  <c r="K6" i="7" s="1"/>
  <c r="L37" i="8"/>
  <c r="M37" i="8"/>
  <c r="M6" i="7" s="1"/>
  <c r="M10" i="7" s="1"/>
  <c r="B37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6" i="8"/>
  <c r="N7" i="9"/>
  <c r="N8" i="9"/>
  <c r="N9" i="9"/>
  <c r="N10" i="9"/>
  <c r="N11" i="9"/>
  <c r="N12" i="9"/>
  <c r="N13" i="9"/>
  <c r="N14" i="9"/>
  <c r="N6" i="9"/>
  <c r="N16" i="9" s="1"/>
  <c r="B16" i="9"/>
  <c r="B8" i="7" s="1"/>
  <c r="N8" i="7" l="1"/>
  <c r="B10" i="7"/>
  <c r="K10" i="7"/>
  <c r="N6" i="7"/>
  <c r="N10" i="7" s="1"/>
  <c r="L10" i="7"/>
  <c r="F10" i="7"/>
  <c r="J10" i="7"/>
  <c r="D10" i="7"/>
  <c r="N37" i="8"/>
  <c r="A7" i="6"/>
  <c r="E7" i="6" l="1"/>
  <c r="C7" i="6"/>
  <c r="D6" i="5" l="1"/>
  <c r="D7" i="5"/>
  <c r="D8" i="5"/>
  <c r="D9" i="5"/>
  <c r="D10" i="5"/>
  <c r="D11" i="5"/>
  <c r="D12" i="5"/>
  <c r="D13" i="5"/>
  <c r="D5" i="5"/>
  <c r="C15" i="5"/>
  <c r="B15" i="5"/>
  <c r="D15" i="5" s="1"/>
  <c r="C16" i="4" l="1"/>
  <c r="C18" i="4" s="1"/>
  <c r="D16" i="4"/>
  <c r="D22" i="4" s="1"/>
  <c r="E16" i="4"/>
  <c r="E18" i="4" s="1"/>
  <c r="F16" i="4"/>
  <c r="F22" i="4" s="1"/>
  <c r="G16" i="4"/>
  <c r="G18" i="4" s="1"/>
  <c r="B16" i="4"/>
  <c r="B22" i="4" s="1"/>
  <c r="P18" i="4"/>
  <c r="G22" i="4"/>
  <c r="C22" i="4"/>
  <c r="G11" i="4"/>
  <c r="F11" i="4"/>
  <c r="E11" i="4"/>
  <c r="D11" i="4"/>
  <c r="C11" i="4"/>
  <c r="B11" i="4"/>
  <c r="G7" i="4"/>
  <c r="H5" i="4"/>
  <c r="F7" i="4" s="1"/>
  <c r="G14" i="3"/>
  <c r="F14" i="3"/>
  <c r="E14" i="3"/>
  <c r="D14" i="3"/>
  <c r="C14" i="3"/>
  <c r="C11" i="3"/>
  <c r="D11" i="3"/>
  <c r="E11" i="3"/>
  <c r="F11" i="3"/>
  <c r="G11" i="3"/>
  <c r="B11" i="3"/>
  <c r="D7" i="3"/>
  <c r="F7" i="3"/>
  <c r="B7" i="3"/>
  <c r="H5" i="3"/>
  <c r="E7" i="3" s="1"/>
  <c r="C8" i="2"/>
  <c r="D8" i="2"/>
  <c r="E8" i="2"/>
  <c r="B8" i="2"/>
  <c r="F5" i="2"/>
  <c r="C4" i="1"/>
  <c r="D4" i="1"/>
  <c r="E4" i="1"/>
  <c r="B4" i="1"/>
  <c r="H11" i="3" l="1"/>
  <c r="H14" i="3"/>
  <c r="C7" i="4"/>
  <c r="B18" i="4"/>
  <c r="D18" i="4"/>
  <c r="F8" i="2"/>
  <c r="G7" i="3"/>
  <c r="C7" i="3"/>
  <c r="H7" i="3" s="1"/>
  <c r="D7" i="4"/>
  <c r="H11" i="4"/>
  <c r="F18" i="4"/>
  <c r="E22" i="4"/>
  <c r="H22" i="4" s="1"/>
  <c r="E7" i="4"/>
  <c r="B7" i="4"/>
  <c r="H18" i="4"/>
  <c r="H7" i="4" l="1"/>
</calcChain>
</file>

<file path=xl/sharedStrings.xml><?xml version="1.0" encoding="utf-8"?>
<sst xmlns="http://schemas.openxmlformats.org/spreadsheetml/2006/main" count="133" uniqueCount="68">
  <si>
    <t>Quarter 1</t>
  </si>
  <si>
    <t>Quarter 2</t>
  </si>
  <si>
    <t>Quarter 3</t>
  </si>
  <si>
    <t>Quarter 4</t>
  </si>
  <si>
    <t>Actual Sales</t>
  </si>
  <si>
    <t>Forecasted Sales</t>
  </si>
  <si>
    <t>Total</t>
  </si>
  <si>
    <t>Forecasted Quarterly Sales Using Growth Assumptions</t>
  </si>
  <si>
    <t>Growth Assumptions</t>
  </si>
  <si>
    <t>Current</t>
  </si>
  <si>
    <t>0-30</t>
  </si>
  <si>
    <t>31-60</t>
  </si>
  <si>
    <t>61-90</t>
  </si>
  <si>
    <t>91-120</t>
  </si>
  <si>
    <t>120+</t>
  </si>
  <si>
    <t>Actual</t>
  </si>
  <si>
    <t>% Total</t>
  </si>
  <si>
    <t xml:space="preserve">Allowance Calc. % </t>
  </si>
  <si>
    <t>Calculated Allowance</t>
  </si>
  <si>
    <t>Forecasted Allowance</t>
  </si>
  <si>
    <t xml:space="preserve">Accounts Receivable Aging as of 12/31/XX and Allowance Forecast </t>
  </si>
  <si>
    <t>Forecasted Accounts Receivable Aging and Allowance</t>
  </si>
  <si>
    <t>Accounts Receivable Aging as of 12/31/XX and Allowance</t>
  </si>
  <si>
    <t>Aging Assumptions</t>
  </si>
  <si>
    <t>Forecasted</t>
  </si>
  <si>
    <t>General and Administrative Expense Budget</t>
  </si>
  <si>
    <t>Salaries</t>
  </si>
  <si>
    <t>Benefits</t>
  </si>
  <si>
    <t>Supplies</t>
  </si>
  <si>
    <t>Travel</t>
  </si>
  <si>
    <t>Meals</t>
  </si>
  <si>
    <t>Advertising</t>
  </si>
  <si>
    <t>Promotion</t>
  </si>
  <si>
    <t>Building Rent</t>
  </si>
  <si>
    <t>Utilities</t>
  </si>
  <si>
    <t>Total Expense</t>
  </si>
  <si>
    <t>Current Year</t>
  </si>
  <si>
    <t>Forecast</t>
  </si>
  <si>
    <t>Budget</t>
  </si>
  <si>
    <t>% Increase</t>
  </si>
  <si>
    <t>(Decrease)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</si>
  <si>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</si>
  <si>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</si>
  <si>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</si>
  <si>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</si>
  <si>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</si>
  <si>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</si>
  <si>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</si>
  <si>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</si>
  <si>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</si>
  <si>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</si>
  <si>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</si>
  <si>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</si>
  <si>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</si>
  <si>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Revenue</t>
  </si>
  <si>
    <t>Net Income</t>
  </si>
  <si>
    <t>XYZ Consulting Company</t>
  </si>
  <si>
    <t>Statement of Income for 2015</t>
  </si>
  <si>
    <t>Revenues - 2015</t>
  </si>
  <si>
    <t>General &amp; Admin Expense - 2015</t>
  </si>
  <si>
    <t>Day</t>
  </si>
  <si>
    <t>Payroll</t>
  </si>
  <si>
    <t>Office Rent</t>
  </si>
  <si>
    <t>Leases</t>
  </si>
  <si>
    <t>Depreciation</t>
  </si>
  <si>
    <t>Suplies</t>
  </si>
  <si>
    <t>Office Expense</t>
  </si>
  <si>
    <t>General &amp; Admin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</si>
</sst>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2" xfId="1" applyNumberFormat="1" applyFont="1" applyBorder="1"/>
    <xf numFmtId="164" fontId="0" fillId="0" borderId="3" xfId="0" applyNumberFormat="1" applyBorder="1"/>
    <xf numFmtId="9" fontId="0" fillId="0" borderId="0" xfId="2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9" fontId="0" fillId="0" borderId="7" xfId="2" applyFont="1" applyBorder="1"/>
    <xf numFmtId="9" fontId="0" fillId="0" borderId="0" xfId="2" applyFont="1" applyBorder="1"/>
    <xf numFmtId="9" fontId="0" fillId="0" borderId="8" xfId="2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164" fontId="0" fillId="0" borderId="3" xfId="1" applyNumberFormat="1" applyFont="1" applyBorder="1"/>
    <xf numFmtId="9" fontId="0" fillId="0" borderId="0" xfId="0" applyNumberFormat="1"/>
    <xf numFmtId="43" fontId="0" fillId="0" borderId="2" xfId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9" fontId="0" fillId="0" borderId="0" xfId="2" applyNumberFormat="1" applyFont="1"/>
    <xf numFmtId="164" fontId="0" fillId="0" borderId="12" xfId="0" applyNumberFormat="1" applyBorder="1"/>
    <xf numFmtId="164" fontId="0" fillId="0" borderId="12" xfId="1" applyNumberFormat="1" applyFont="1" applyBorder="1"/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B22" sqref="B22"/>
    </sheetView>
  </sheetViews>
  <sheetFormatPr defaultRowHeight="15" x14ac:dyDescent="0.25"/>
  <cols>
    <col min="1" max="1" width="17.85546875" customWidth="1"/>
    <col min="2" max="2" width="12.7109375" customWidth="1"/>
    <col min="3" max="3" width="12.140625" customWidth="1"/>
    <col min="4" max="4" width="13.28515625" customWidth="1"/>
    <col min="5" max="5" width="12.7109375" customWidth="1"/>
  </cols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3" spans="1:5" x14ac:dyDescent="0.25">
      <c r="A3" t="s">
        <v>4</v>
      </c>
      <c r="B3" s="2">
        <v>5236800</v>
      </c>
      <c r="C3" s="2">
        <v>4899720</v>
      </c>
      <c r="D3" s="2">
        <v>7256812</v>
      </c>
      <c r="E3" s="2">
        <v>9461820</v>
      </c>
    </row>
    <row r="4" spans="1:5" x14ac:dyDescent="0.25">
      <c r="A4" t="s">
        <v>5</v>
      </c>
      <c r="B4" s="2">
        <f>+B3*1.2</f>
        <v>6284160</v>
      </c>
      <c r="C4" s="2">
        <f t="shared" ref="C4:E4" si="0">+C3*1.2</f>
        <v>5879664</v>
      </c>
      <c r="D4" s="2">
        <f t="shared" si="0"/>
        <v>8708174.4000000004</v>
      </c>
      <c r="E4" s="2">
        <f t="shared" si="0"/>
        <v>11354184</v>
      </c>
    </row>
  </sheetData>
  <customSheetViews>
    <customSheetView guid="{4771CE46-B773-4C20-90FC-443CE26998F9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H5" sqref="H5"/>
    </sheetView>
  </sheetViews>
  <sheetFormatPr defaultRowHeight="15" x14ac:dyDescent="0.25"/>
  <cols>
    <col min="1" max="1" width="15.7109375" customWidth="1"/>
    <col min="2" max="2" width="13.85546875" customWidth="1"/>
    <col min="3" max="3" width="13.140625" customWidth="1"/>
    <col min="4" max="5" width="13.42578125" customWidth="1"/>
    <col min="6" max="6" width="14.42578125" customWidth="1"/>
    <col min="7" max="7" width="3.5703125" customWidth="1"/>
    <col min="8" max="8" width="10.7109375" customWidth="1"/>
  </cols>
  <sheetData>
    <row r="1" spans="1:11" ht="15.75" thickBot="1" x14ac:dyDescent="0.3">
      <c r="A1" s="32" t="s">
        <v>7</v>
      </c>
      <c r="B1" s="32"/>
      <c r="C1" s="32"/>
      <c r="D1" s="32"/>
      <c r="E1" s="32"/>
      <c r="F1" s="32"/>
    </row>
    <row r="2" spans="1:11" x14ac:dyDescent="0.25">
      <c r="H2" s="33" t="s">
        <v>8</v>
      </c>
      <c r="I2" s="34"/>
      <c r="J2" s="34"/>
      <c r="K2" s="35"/>
    </row>
    <row r="3" spans="1:11" x14ac:dyDescent="0.25">
      <c r="B3" s="3" t="s">
        <v>0</v>
      </c>
      <c r="C3" s="3" t="s">
        <v>1</v>
      </c>
      <c r="D3" s="3" t="s">
        <v>2</v>
      </c>
      <c r="E3" s="3" t="s">
        <v>3</v>
      </c>
      <c r="F3" s="3" t="s">
        <v>6</v>
      </c>
      <c r="H3" s="9" t="s">
        <v>0</v>
      </c>
      <c r="I3" s="10" t="s">
        <v>1</v>
      </c>
      <c r="J3" s="10" t="s">
        <v>2</v>
      </c>
      <c r="K3" s="11" t="s">
        <v>3</v>
      </c>
    </row>
    <row r="4" spans="1:11" x14ac:dyDescent="0.25">
      <c r="H4" s="12"/>
      <c r="I4" s="13"/>
      <c r="J4" s="13"/>
      <c r="K4" s="14"/>
    </row>
    <row r="5" spans="1:11" x14ac:dyDescent="0.25">
      <c r="A5" t="s">
        <v>4</v>
      </c>
      <c r="B5" s="2">
        <v>5236800</v>
      </c>
      <c r="C5" s="2">
        <v>4899720</v>
      </c>
      <c r="D5" s="2">
        <v>7256812</v>
      </c>
      <c r="E5" s="2">
        <v>9461820</v>
      </c>
      <c r="F5" s="4">
        <f>SUM(B5:E5)</f>
        <v>26855152</v>
      </c>
      <c r="H5" s="15">
        <v>0.2</v>
      </c>
      <c r="I5" s="16">
        <v>0.2</v>
      </c>
      <c r="J5" s="16">
        <v>0.2</v>
      </c>
      <c r="K5" s="17">
        <v>0.2</v>
      </c>
    </row>
    <row r="6" spans="1:11" ht="15.75" thickBot="1" x14ac:dyDescent="0.3">
      <c r="B6" s="2"/>
      <c r="C6" s="2"/>
      <c r="D6" s="2"/>
      <c r="E6" s="2"/>
      <c r="F6" s="4"/>
      <c r="H6" s="18"/>
      <c r="I6" s="19"/>
      <c r="J6" s="19"/>
      <c r="K6" s="20"/>
    </row>
    <row r="7" spans="1:11" ht="15.75" thickBot="1" x14ac:dyDescent="0.3">
      <c r="B7" s="2"/>
      <c r="C7" s="2"/>
      <c r="D7" s="2"/>
      <c r="E7" s="2"/>
      <c r="F7" s="4"/>
    </row>
    <row r="8" spans="1:11" ht="15.75" thickBot="1" x14ac:dyDescent="0.3">
      <c r="A8" s="5" t="s">
        <v>5</v>
      </c>
      <c r="B8" s="6">
        <f>+B5*(1+H5)</f>
        <v>6284160</v>
      </c>
      <c r="C8" s="6">
        <f t="shared" ref="C8:E8" si="0">+C5*(1+I5)</f>
        <v>5879664</v>
      </c>
      <c r="D8" s="6">
        <f t="shared" si="0"/>
        <v>8708174.4000000004</v>
      </c>
      <c r="E8" s="6">
        <f t="shared" si="0"/>
        <v>11354184</v>
      </c>
      <c r="F8" s="7">
        <f>SUM(B8:E8)</f>
        <v>32226182.399999999</v>
      </c>
    </row>
  </sheetData>
  <customSheetViews>
    <customSheetView guid="{4771CE46-B773-4C20-90FC-443CE26998F9}">
      <selection activeCell="D15" sqref="D15"/>
      <pageMargins left="0.7" right="0.7" top="0.75" bottom="0.75" header="0.3" footer="0.3"/>
      <pageSetup orientation="portrait" r:id="rId1"/>
    </customSheetView>
  </customSheetViews>
  <mergeCells count="2">
    <mergeCell ref="A1:F1"/>
    <mergeCell ref="H2:K2"/>
  </mergeCell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C14" sqref="C14"/>
    </sheetView>
  </sheetViews>
  <sheetFormatPr defaultRowHeight="15" x14ac:dyDescent="0.25"/>
  <cols>
    <col min="1" max="1" width="20.5703125" customWidth="1"/>
    <col min="2" max="2" width="13.28515625" bestFit="1" customWidth="1"/>
    <col min="3" max="3" width="14.28515625" bestFit="1" customWidth="1"/>
    <col min="4" max="5" width="11.5703125" bestFit="1" customWidth="1"/>
    <col min="6" max="7" width="10.5703125" bestFit="1" customWidth="1"/>
    <col min="8" max="8" width="13.28515625" bestFit="1" customWidth="1"/>
  </cols>
  <sheetData>
    <row r="1" spans="1:8" x14ac:dyDescent="0.25">
      <c r="A1" s="32" t="s">
        <v>20</v>
      </c>
      <c r="B1" s="32"/>
      <c r="C1" s="32"/>
      <c r="D1" s="32"/>
      <c r="E1" s="32"/>
      <c r="F1" s="32"/>
      <c r="G1" s="32"/>
      <c r="H1" s="32"/>
    </row>
    <row r="3" spans="1:8" x14ac:dyDescent="0.25">
      <c r="B3" s="3" t="s">
        <v>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14</v>
      </c>
      <c r="H3" s="3" t="s">
        <v>6</v>
      </c>
    </row>
    <row r="5" spans="1:8" x14ac:dyDescent="0.25">
      <c r="A5" t="s">
        <v>15</v>
      </c>
      <c r="B5" s="2">
        <v>5010780</v>
      </c>
      <c r="C5" s="2">
        <v>1070631</v>
      </c>
      <c r="D5" s="2">
        <v>865120</v>
      </c>
      <c r="E5" s="2">
        <v>287420</v>
      </c>
      <c r="F5" s="2">
        <v>53266</v>
      </c>
      <c r="G5" s="2">
        <v>15819</v>
      </c>
      <c r="H5" s="2">
        <f>SUM(B5:G5)</f>
        <v>7303036</v>
      </c>
    </row>
    <row r="7" spans="1:8" x14ac:dyDescent="0.25">
      <c r="A7" t="s">
        <v>16</v>
      </c>
      <c r="B7" s="8">
        <f>+B5/$H$5</f>
        <v>0.68612286725685045</v>
      </c>
      <c r="C7" s="8">
        <f t="shared" ref="C7:G7" si="0">+C5/$H$5</f>
        <v>0.14660081095040473</v>
      </c>
      <c r="D7" s="8">
        <f t="shared" si="0"/>
        <v>0.11846032252887703</v>
      </c>
      <c r="E7" s="8">
        <f t="shared" si="0"/>
        <v>3.9356234859036707E-2</v>
      </c>
      <c r="F7" s="8">
        <f t="shared" si="0"/>
        <v>7.2936789576280329E-3</v>
      </c>
      <c r="G7" s="8">
        <f t="shared" si="0"/>
        <v>2.1660854472030536E-3</v>
      </c>
      <c r="H7" s="8">
        <f>SUM(B7:G7)</f>
        <v>1</v>
      </c>
    </row>
    <row r="8" spans="1:8" x14ac:dyDescent="0.25">
      <c r="H8" s="23"/>
    </row>
    <row r="9" spans="1:8" x14ac:dyDescent="0.25">
      <c r="A9" t="s">
        <v>17</v>
      </c>
      <c r="B9" s="8">
        <v>0</v>
      </c>
      <c r="C9" s="8">
        <v>0.05</v>
      </c>
      <c r="D9" s="8">
        <v>0.15</v>
      </c>
      <c r="E9" s="8">
        <v>0.2</v>
      </c>
      <c r="F9" s="8">
        <v>0.4</v>
      </c>
      <c r="G9" s="8">
        <v>0.5</v>
      </c>
    </row>
    <row r="11" spans="1:8" x14ac:dyDescent="0.25">
      <c r="A11" t="s">
        <v>18</v>
      </c>
      <c r="B11" s="1">
        <f>+B5*B9</f>
        <v>0</v>
      </c>
      <c r="C11" s="2">
        <f t="shared" ref="C11:G11" si="1">+C5*C9</f>
        <v>53531.55</v>
      </c>
      <c r="D11" s="2">
        <f t="shared" si="1"/>
        <v>129768</v>
      </c>
      <c r="E11" s="2">
        <f t="shared" si="1"/>
        <v>57484</v>
      </c>
      <c r="F11" s="2">
        <f t="shared" si="1"/>
        <v>21306.400000000001</v>
      </c>
      <c r="G11" s="2">
        <f t="shared" si="1"/>
        <v>7909.5</v>
      </c>
      <c r="H11" s="4">
        <f>SUM(B11:G11)</f>
        <v>269999.44999999995</v>
      </c>
    </row>
    <row r="13" spans="1:8" ht="15.75" thickBot="1" x14ac:dyDescent="0.3"/>
    <row r="14" spans="1:8" ht="15.75" thickBot="1" x14ac:dyDescent="0.3">
      <c r="A14" s="5" t="s">
        <v>19</v>
      </c>
      <c r="B14" s="21"/>
      <c r="C14" s="6">
        <f>9000000*0.2*C9</f>
        <v>90000</v>
      </c>
      <c r="D14" s="6">
        <f>9000000*0.15*D9</f>
        <v>202500</v>
      </c>
      <c r="E14" s="6">
        <f>9000000*0.05*E9</f>
        <v>90000</v>
      </c>
      <c r="F14" s="6">
        <f>9000000*0.02*F9</f>
        <v>72000</v>
      </c>
      <c r="G14" s="6">
        <f>9000000*0.01*G9</f>
        <v>45000</v>
      </c>
      <c r="H14" s="22">
        <f>SUM(C14:G14)</f>
        <v>499500</v>
      </c>
    </row>
  </sheetData>
  <customSheetViews>
    <customSheetView guid="{4771CE46-B773-4C20-90FC-443CE26998F9}">
      <selection activeCell="C14" sqref="C14"/>
      <pageMargins left="0.7" right="0.7" top="0.75" bottom="0.75" header="0.3" footer="0.3"/>
    </customSheetView>
  </customSheetViews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opLeftCell="A4" workbookViewId="0">
      <selection activeCell="C16" sqref="C16"/>
    </sheetView>
  </sheetViews>
  <sheetFormatPr defaultRowHeight="15" x14ac:dyDescent="0.25"/>
  <cols>
    <col min="1" max="1" width="20.5703125" customWidth="1"/>
    <col min="2" max="2" width="13.28515625" bestFit="1" customWidth="1"/>
    <col min="3" max="3" width="14.28515625" bestFit="1" customWidth="1"/>
    <col min="4" max="5" width="11.5703125" bestFit="1" customWidth="1"/>
    <col min="6" max="7" width="10.5703125" bestFit="1" customWidth="1"/>
    <col min="8" max="8" width="13.28515625" bestFit="1" customWidth="1"/>
    <col min="9" max="9" width="4.42578125" customWidth="1"/>
  </cols>
  <sheetData>
    <row r="1" spans="1:16" x14ac:dyDescent="0.25">
      <c r="A1" s="32" t="s">
        <v>22</v>
      </c>
      <c r="B1" s="32"/>
      <c r="C1" s="32"/>
      <c r="D1" s="32"/>
      <c r="E1" s="32"/>
      <c r="F1" s="32"/>
      <c r="G1" s="32"/>
      <c r="H1" s="32"/>
    </row>
    <row r="3" spans="1:16" x14ac:dyDescent="0.25">
      <c r="B3" s="25" t="s">
        <v>9</v>
      </c>
      <c r="C3" s="25" t="s">
        <v>10</v>
      </c>
      <c r="D3" s="25" t="s">
        <v>11</v>
      </c>
      <c r="E3" s="25" t="s">
        <v>12</v>
      </c>
      <c r="F3" s="25" t="s">
        <v>13</v>
      </c>
      <c r="G3" s="25" t="s">
        <v>14</v>
      </c>
      <c r="H3" s="25" t="s">
        <v>6</v>
      </c>
    </row>
    <row r="5" spans="1:16" x14ac:dyDescent="0.25">
      <c r="A5" t="s">
        <v>15</v>
      </c>
      <c r="B5" s="2">
        <v>5010780</v>
      </c>
      <c r="C5" s="2">
        <v>1070631</v>
      </c>
      <c r="D5" s="2">
        <v>865120</v>
      </c>
      <c r="E5" s="2">
        <v>287420</v>
      </c>
      <c r="F5" s="2">
        <v>53266</v>
      </c>
      <c r="G5" s="2">
        <v>15819</v>
      </c>
      <c r="H5" s="2">
        <f>SUM(B5:G5)</f>
        <v>7303036</v>
      </c>
    </row>
    <row r="7" spans="1:16" x14ac:dyDescent="0.25">
      <c r="A7" t="s">
        <v>16</v>
      </c>
      <c r="B7" s="8">
        <f>+B5/$H$5</f>
        <v>0.68612286725685045</v>
      </c>
      <c r="C7" s="8">
        <f t="shared" ref="C7:G7" si="0">+C5/$H$5</f>
        <v>0.14660081095040473</v>
      </c>
      <c r="D7" s="8">
        <f t="shared" si="0"/>
        <v>0.11846032252887703</v>
      </c>
      <c r="E7" s="8">
        <f t="shared" si="0"/>
        <v>3.9356234859036707E-2</v>
      </c>
      <c r="F7" s="8">
        <f t="shared" si="0"/>
        <v>7.2936789576280329E-3</v>
      </c>
      <c r="G7" s="8">
        <f t="shared" si="0"/>
        <v>2.1660854472030536E-3</v>
      </c>
      <c r="H7" s="8">
        <f>SUM(B7:G7)</f>
        <v>1</v>
      </c>
    </row>
    <row r="9" spans="1:16" x14ac:dyDescent="0.25">
      <c r="A9" t="s">
        <v>17</v>
      </c>
      <c r="B9" s="8">
        <v>0</v>
      </c>
      <c r="C9" s="8">
        <v>0.05</v>
      </c>
      <c r="D9" s="8">
        <v>0.15</v>
      </c>
      <c r="E9" s="8">
        <v>0.2</v>
      </c>
      <c r="F9" s="8">
        <v>0.4</v>
      </c>
      <c r="G9" s="8">
        <v>0.5</v>
      </c>
    </row>
    <row r="11" spans="1:16" x14ac:dyDescent="0.25">
      <c r="A11" t="s">
        <v>18</v>
      </c>
      <c r="B11" s="1">
        <f>+B5*B9</f>
        <v>0</v>
      </c>
      <c r="C11" s="2">
        <f t="shared" ref="C11:G11" si="1">+C5*C9</f>
        <v>53531.55</v>
      </c>
      <c r="D11" s="2">
        <f t="shared" si="1"/>
        <v>129768</v>
      </c>
      <c r="E11" s="2">
        <f t="shared" si="1"/>
        <v>57484</v>
      </c>
      <c r="F11" s="2">
        <f t="shared" si="1"/>
        <v>21306.400000000001</v>
      </c>
      <c r="G11" s="2">
        <f t="shared" si="1"/>
        <v>7909.5</v>
      </c>
      <c r="H11" s="4">
        <f>SUM(B11:G11)</f>
        <v>269999.44999999995</v>
      </c>
    </row>
    <row r="13" spans="1:16" ht="15.75" thickBot="1" x14ac:dyDescent="0.3"/>
    <row r="14" spans="1:16" x14ac:dyDescent="0.25">
      <c r="A14" s="32" t="s">
        <v>21</v>
      </c>
      <c r="B14" s="32"/>
      <c r="C14" s="32"/>
      <c r="D14" s="32"/>
      <c r="E14" s="32"/>
      <c r="F14" s="32"/>
      <c r="G14" s="32"/>
      <c r="H14" s="32"/>
      <c r="J14" s="36" t="s">
        <v>23</v>
      </c>
      <c r="K14" s="37"/>
      <c r="L14" s="37"/>
      <c r="M14" s="37"/>
      <c r="N14" s="37"/>
      <c r="O14" s="37"/>
      <c r="P14" s="38"/>
    </row>
    <row r="15" spans="1:16" x14ac:dyDescent="0.25">
      <c r="J15" s="12"/>
      <c r="K15" s="13"/>
      <c r="L15" s="13"/>
      <c r="M15" s="13"/>
      <c r="N15" s="13"/>
      <c r="O15" s="13"/>
      <c r="P15" s="14"/>
    </row>
    <row r="16" spans="1:16" x14ac:dyDescent="0.25">
      <c r="A16" t="s">
        <v>24</v>
      </c>
      <c r="B16" s="2">
        <f>+$H$16*J18</f>
        <v>5130000</v>
      </c>
      <c r="C16" s="2">
        <f t="shared" ref="C16:G16" si="2">+$H$16*K18</f>
        <v>1800000</v>
      </c>
      <c r="D16" s="2">
        <f t="shared" si="2"/>
        <v>1350000</v>
      </c>
      <c r="E16" s="2">
        <f t="shared" si="2"/>
        <v>450000</v>
      </c>
      <c r="F16" s="2">
        <f t="shared" si="2"/>
        <v>180000</v>
      </c>
      <c r="G16" s="2">
        <f t="shared" si="2"/>
        <v>90000</v>
      </c>
      <c r="H16" s="2">
        <v>9000000</v>
      </c>
      <c r="J16" s="9" t="s">
        <v>9</v>
      </c>
      <c r="K16" s="10" t="s">
        <v>10</v>
      </c>
      <c r="L16" s="10" t="s">
        <v>11</v>
      </c>
      <c r="M16" s="10" t="s">
        <v>12</v>
      </c>
      <c r="N16" s="10" t="s">
        <v>13</v>
      </c>
      <c r="O16" s="10" t="s">
        <v>14</v>
      </c>
      <c r="P16" s="11" t="s">
        <v>6</v>
      </c>
    </row>
    <row r="17" spans="1:16" x14ac:dyDescent="0.25">
      <c r="J17" s="12"/>
      <c r="K17" s="13"/>
      <c r="L17" s="13"/>
      <c r="M17" s="13"/>
      <c r="N17" s="13"/>
      <c r="O17" s="13"/>
      <c r="P17" s="14"/>
    </row>
    <row r="18" spans="1:16" x14ac:dyDescent="0.25">
      <c r="A18" t="s">
        <v>16</v>
      </c>
      <c r="B18" s="8">
        <f>+B16/$H$16</f>
        <v>0.56999999999999995</v>
      </c>
      <c r="C18" s="8">
        <f t="shared" ref="C18:G18" si="3">+C16/$H$16</f>
        <v>0.2</v>
      </c>
      <c r="D18" s="8">
        <f t="shared" si="3"/>
        <v>0.15</v>
      </c>
      <c r="E18" s="8">
        <f t="shared" si="3"/>
        <v>0.05</v>
      </c>
      <c r="F18" s="8">
        <f t="shared" si="3"/>
        <v>0.02</v>
      </c>
      <c r="G18" s="8">
        <f t="shared" si="3"/>
        <v>0.01</v>
      </c>
      <c r="H18" s="8">
        <f>SUM(B18:G18)</f>
        <v>1</v>
      </c>
      <c r="J18" s="15">
        <v>0.56999999999999995</v>
      </c>
      <c r="K18" s="16">
        <v>0.2</v>
      </c>
      <c r="L18" s="16">
        <v>0.15</v>
      </c>
      <c r="M18" s="16">
        <v>0.05</v>
      </c>
      <c r="N18" s="16">
        <v>0.02</v>
      </c>
      <c r="O18" s="16">
        <v>0.01</v>
      </c>
      <c r="P18" s="17">
        <f>SUM(J18:O18)</f>
        <v>1</v>
      </c>
    </row>
    <row r="19" spans="1:16" ht="15.75" thickBot="1" x14ac:dyDescent="0.3">
      <c r="J19" s="18"/>
      <c r="K19" s="19"/>
      <c r="L19" s="19"/>
      <c r="M19" s="19"/>
      <c r="N19" s="19"/>
      <c r="O19" s="19"/>
      <c r="P19" s="20"/>
    </row>
    <row r="20" spans="1:16" x14ac:dyDescent="0.25">
      <c r="A20" t="s">
        <v>17</v>
      </c>
      <c r="B20" s="8">
        <v>0</v>
      </c>
      <c r="C20" s="8">
        <v>0.05</v>
      </c>
      <c r="D20" s="8">
        <v>0.15</v>
      </c>
      <c r="E20" s="8">
        <v>0.2</v>
      </c>
      <c r="F20" s="8">
        <v>0.4</v>
      </c>
      <c r="G20" s="8">
        <v>0.5</v>
      </c>
    </row>
    <row r="21" spans="1:16" ht="15.75" thickBot="1" x14ac:dyDescent="0.3"/>
    <row r="22" spans="1:16" ht="15.75" thickBot="1" x14ac:dyDescent="0.3">
      <c r="A22" s="5" t="s">
        <v>19</v>
      </c>
      <c r="B22" s="24">
        <f>+B16*B20</f>
        <v>0</v>
      </c>
      <c r="C22" s="6">
        <f t="shared" ref="C22:G22" si="4">+C16*C20</f>
        <v>90000</v>
      </c>
      <c r="D22" s="6">
        <f t="shared" si="4"/>
        <v>202500</v>
      </c>
      <c r="E22" s="6">
        <f t="shared" si="4"/>
        <v>90000</v>
      </c>
      <c r="F22" s="6">
        <f t="shared" si="4"/>
        <v>72000</v>
      </c>
      <c r="G22" s="6">
        <f t="shared" si="4"/>
        <v>45000</v>
      </c>
      <c r="H22" s="7">
        <f>SUM(B22:G22)</f>
        <v>499500</v>
      </c>
    </row>
  </sheetData>
  <customSheetViews>
    <customSheetView guid="{4771CE46-B773-4C20-90FC-443CE26998F9}">
      <selection activeCell="C16" sqref="C16"/>
      <pageMargins left="0.7" right="0.7" top="0.75" bottom="0.75" header="0.3" footer="0.3"/>
    </customSheetView>
  </customSheetViews>
  <mergeCells count="3">
    <mergeCell ref="A1:H1"/>
    <mergeCell ref="A14:H14"/>
    <mergeCell ref="J14:P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K13" sqref="K13"/>
    </sheetView>
  </sheetViews>
  <sheetFormatPr defaultRowHeight="15" x14ac:dyDescent="0.25"/>
  <cols>
    <col min="1" max="1" width="14.42578125" customWidth="1"/>
    <col min="2" max="2" width="12.28515625" customWidth="1"/>
    <col min="3" max="3" width="10.5703125" customWidth="1"/>
    <col min="4" max="4" width="9.5703125" customWidth="1"/>
    <col min="5" max="5" width="11" customWidth="1"/>
  </cols>
  <sheetData>
    <row r="1" spans="1:4" x14ac:dyDescent="0.25">
      <c r="A1" s="32" t="s">
        <v>25</v>
      </c>
      <c r="B1" s="32"/>
      <c r="C1" s="32"/>
      <c r="D1" s="32"/>
    </row>
    <row r="3" spans="1:4" x14ac:dyDescent="0.25">
      <c r="B3" s="26" t="s">
        <v>36</v>
      </c>
      <c r="C3" s="26"/>
      <c r="D3" s="27" t="s">
        <v>39</v>
      </c>
    </row>
    <row r="4" spans="1:4" x14ac:dyDescent="0.25">
      <c r="B4" s="25" t="s">
        <v>37</v>
      </c>
      <c r="C4" s="25" t="s">
        <v>38</v>
      </c>
      <c r="D4" s="28" t="s">
        <v>40</v>
      </c>
    </row>
    <row r="5" spans="1:4" x14ac:dyDescent="0.25">
      <c r="A5" t="s">
        <v>26</v>
      </c>
      <c r="B5" s="2">
        <v>1460000</v>
      </c>
      <c r="C5" s="2">
        <v>1489200</v>
      </c>
      <c r="D5" s="8">
        <f>(C5-B5)/B5</f>
        <v>0.02</v>
      </c>
    </row>
    <row r="6" spans="1:4" x14ac:dyDescent="0.25">
      <c r="A6" t="s">
        <v>27</v>
      </c>
      <c r="B6" s="2">
        <v>292000</v>
      </c>
      <c r="C6" s="2">
        <v>297840</v>
      </c>
      <c r="D6" s="8">
        <f t="shared" ref="D6:D15" si="0">(C6-B6)/B6</f>
        <v>0.02</v>
      </c>
    </row>
    <row r="7" spans="1:4" x14ac:dyDescent="0.25">
      <c r="A7" t="s">
        <v>28</v>
      </c>
      <c r="B7" s="2">
        <v>52000</v>
      </c>
      <c r="C7" s="2">
        <v>75000</v>
      </c>
      <c r="D7" s="8">
        <f t="shared" si="0"/>
        <v>0.44230769230769229</v>
      </c>
    </row>
    <row r="8" spans="1:4" x14ac:dyDescent="0.25">
      <c r="A8" t="s">
        <v>29</v>
      </c>
      <c r="B8" s="2">
        <v>60000</v>
      </c>
      <c r="C8" s="2">
        <v>65000</v>
      </c>
      <c r="D8" s="8">
        <f t="shared" si="0"/>
        <v>8.3333333333333329E-2</v>
      </c>
    </row>
    <row r="9" spans="1:4" x14ac:dyDescent="0.25">
      <c r="A9" t="s">
        <v>30</v>
      </c>
      <c r="B9" s="2">
        <v>12000</v>
      </c>
      <c r="C9" s="2">
        <v>13000</v>
      </c>
      <c r="D9" s="8">
        <f t="shared" si="0"/>
        <v>8.3333333333333329E-2</v>
      </c>
    </row>
    <row r="10" spans="1:4" x14ac:dyDescent="0.25">
      <c r="A10" t="s">
        <v>31</v>
      </c>
      <c r="B10" s="2">
        <v>200000</v>
      </c>
      <c r="C10" s="2">
        <v>300000</v>
      </c>
      <c r="D10" s="8">
        <f t="shared" si="0"/>
        <v>0.5</v>
      </c>
    </row>
    <row r="11" spans="1:4" x14ac:dyDescent="0.25">
      <c r="A11" t="s">
        <v>32</v>
      </c>
      <c r="B11" s="2">
        <v>50000</v>
      </c>
      <c r="C11" s="2">
        <v>55000</v>
      </c>
      <c r="D11" s="29">
        <f t="shared" si="0"/>
        <v>0.1</v>
      </c>
    </row>
    <row r="12" spans="1:4" x14ac:dyDescent="0.25">
      <c r="A12" t="s">
        <v>33</v>
      </c>
      <c r="B12" s="2">
        <v>144000</v>
      </c>
      <c r="C12" s="2">
        <v>144000</v>
      </c>
      <c r="D12" s="8">
        <f t="shared" si="0"/>
        <v>0</v>
      </c>
    </row>
    <row r="13" spans="1:4" x14ac:dyDescent="0.25">
      <c r="A13" t="s">
        <v>34</v>
      </c>
      <c r="B13" s="2">
        <v>24000</v>
      </c>
      <c r="C13" s="2">
        <v>26000</v>
      </c>
      <c r="D13" s="8">
        <f t="shared" si="0"/>
        <v>8.3333333333333329E-2</v>
      </c>
    </row>
    <row r="14" spans="1:4" x14ac:dyDescent="0.25">
      <c r="B14" s="2"/>
      <c r="C14" s="2"/>
      <c r="D14" s="8"/>
    </row>
    <row r="15" spans="1:4" x14ac:dyDescent="0.25">
      <c r="A15" t="s">
        <v>35</v>
      </c>
      <c r="B15" s="2">
        <f>SUM(B5:B14)</f>
        <v>2294000</v>
      </c>
      <c r="C15" s="2">
        <f>SUM(C5:C14)</f>
        <v>2465040</v>
      </c>
      <c r="D15" s="8">
        <f t="shared" si="0"/>
        <v>7.4559721011333915E-2</v>
      </c>
    </row>
  </sheetData>
  <customSheetViews>
    <customSheetView guid="{4771CE46-B773-4C20-90FC-443CE26998F9}">
      <selection activeCell="F10" sqref="F10"/>
      <pageMargins left="0.7" right="0.7" top="0.75" bottom="0.75" header="0.3" footer="0.3"/>
    </customSheetView>
  </customSheetViews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I10" sqref="I10"/>
    </sheetView>
  </sheetViews>
  <sheetFormatPr defaultRowHeight="15" x14ac:dyDescent="0.25"/>
  <sheetData>
    <row r="1" spans="1:5" x14ac:dyDescent="0.25">
      <c r="A1">
        <v>1</v>
      </c>
      <c r="C1">
        <v>7</v>
      </c>
      <c r="E1">
        <v>13</v>
      </c>
    </row>
    <row r="2" spans="1:5" x14ac:dyDescent="0.25">
      <c r="A2">
        <v>2</v>
      </c>
      <c r="C2">
        <v>8</v>
      </c>
      <c r="E2">
        <v>14</v>
      </c>
    </row>
    <row r="3" spans="1:5" x14ac:dyDescent="0.25">
      <c r="A3">
        <v>3</v>
      </c>
      <c r="C3">
        <v>9</v>
      </c>
      <c r="E3">
        <v>15</v>
      </c>
    </row>
    <row r="4" spans="1:5" x14ac:dyDescent="0.25">
      <c r="A4">
        <v>4</v>
      </c>
      <c r="C4">
        <v>10</v>
      </c>
      <c r="E4">
        <v>16</v>
      </c>
    </row>
    <row r="5" spans="1:5" x14ac:dyDescent="0.25">
      <c r="A5">
        <v>5</v>
      </c>
      <c r="C5">
        <v>11</v>
      </c>
      <c r="E5">
        <v>17</v>
      </c>
    </row>
    <row r="6" spans="1:5" x14ac:dyDescent="0.25">
      <c r="A6">
        <v>6</v>
      </c>
      <c r="C6">
        <v>12</v>
      </c>
      <c r="E6">
        <v>18</v>
      </c>
    </row>
    <row r="7" spans="1:5" x14ac:dyDescent="0.25">
      <c r="A7">
        <f>SUM(A1:A6)</f>
        <v>21</v>
      </c>
      <c r="C7">
        <f>SUM(C1:C6)</f>
        <v>57</v>
      </c>
      <c r="E7">
        <f>SUM(E1:E6)</f>
        <v>93</v>
      </c>
    </row>
  </sheetData>
  <customSheetViews>
    <customSheetView guid="{4771CE46-B773-4C20-90FC-443CE26998F9}">
      <selection activeCell="I10" sqref="I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J17" sqref="J17"/>
    </sheetView>
  </sheetViews>
  <sheetFormatPr defaultRowHeight="15" x14ac:dyDescent="0.25"/>
  <cols>
    <col min="1" max="1" width="25.28515625" customWidth="1"/>
    <col min="2" max="14" width="10.7109375" customWidth="1"/>
  </cols>
  <sheetData>
    <row r="1" spans="1:14" x14ac:dyDescent="0.2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9" t="s">
        <v>57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4" x14ac:dyDescent="0.25"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6" spans="1:14" x14ac:dyDescent="0.25">
      <c r="A6" t="s">
        <v>54</v>
      </c>
      <c r="B6" s="2">
        <f>+Revenue!B37</f>
        <v>13141</v>
      </c>
      <c r="C6" s="2">
        <f>+Revenue!C37</f>
        <v>0</v>
      </c>
      <c r="D6" s="2">
        <f>+Revenue!D37</f>
        <v>0</v>
      </c>
      <c r="E6" s="2">
        <f>+Revenue!E37</f>
        <v>0</v>
      </c>
      <c r="F6" s="2">
        <f>+Revenue!F37</f>
        <v>0</v>
      </c>
      <c r="G6" s="2">
        <f>+Revenue!G37</f>
        <v>0</v>
      </c>
      <c r="H6" s="2">
        <f>+Revenue!H37</f>
        <v>0</v>
      </c>
      <c r="I6" s="2">
        <f>+Revenue!I37</f>
        <v>0</v>
      </c>
      <c r="J6" s="2">
        <f>+Revenue!J37</f>
        <v>0</v>
      </c>
      <c r="K6" s="2">
        <f>+Revenue!K37</f>
        <v>0</v>
      </c>
      <c r="L6" s="2">
        <f>+Revenue!L37</f>
        <v>0</v>
      </c>
      <c r="M6" s="2">
        <f>+Revenue!M37</f>
        <v>0</v>
      </c>
      <c r="N6" s="4">
        <f>SUM(B6:M6)</f>
        <v>13141</v>
      </c>
    </row>
    <row r="8" spans="1:14" x14ac:dyDescent="0.25">
      <c r="A8" t="s">
        <v>67</v>
      </c>
      <c r="B8" s="2">
        <f>+'General and Admin Expenses'!B16</f>
        <v>8965</v>
      </c>
      <c r="C8" s="2">
        <f>+'General and Admin Expenses'!C16</f>
        <v>0</v>
      </c>
      <c r="D8" s="2">
        <f>+'General and Admin Expenses'!D16</f>
        <v>0</v>
      </c>
      <c r="E8" s="2">
        <f>+'General and Admin Expenses'!E16</f>
        <v>0</v>
      </c>
      <c r="F8" s="2">
        <f>+'General and Admin Expenses'!F16</f>
        <v>0</v>
      </c>
      <c r="G8" s="2">
        <f>+'General and Admin Expenses'!G16</f>
        <v>0</v>
      </c>
      <c r="H8" s="2">
        <f>+'General and Admin Expenses'!H16</f>
        <v>0</v>
      </c>
      <c r="I8" s="2">
        <f>+'General and Admin Expenses'!I16</f>
        <v>0</v>
      </c>
      <c r="J8" s="2">
        <f>+'General and Admin Expenses'!J16</f>
        <v>0</v>
      </c>
      <c r="K8" s="2">
        <f>+'General and Admin Expenses'!K16</f>
        <v>0</v>
      </c>
      <c r="L8" s="2">
        <f>+'General and Admin Expenses'!L16</f>
        <v>0</v>
      </c>
      <c r="M8" s="2">
        <f>+'General and Admin Expenses'!M16</f>
        <v>0</v>
      </c>
      <c r="N8" s="4">
        <f>SUM(B8:M8)</f>
        <v>8965</v>
      </c>
    </row>
    <row r="10" spans="1:14" ht="15.75" thickBot="1" x14ac:dyDescent="0.3">
      <c r="A10" t="s">
        <v>55</v>
      </c>
      <c r="B10" s="30">
        <f>+B6-B8</f>
        <v>4176</v>
      </c>
      <c r="C10" s="30">
        <f t="shared" ref="C10:N10" si="0">+C6-C8</f>
        <v>0</v>
      </c>
      <c r="D10" s="30">
        <f t="shared" si="0"/>
        <v>0</v>
      </c>
      <c r="E10" s="30">
        <f t="shared" si="0"/>
        <v>0</v>
      </c>
      <c r="F10" s="30">
        <f t="shared" si="0"/>
        <v>0</v>
      </c>
      <c r="G10" s="30">
        <f t="shared" si="0"/>
        <v>0</v>
      </c>
      <c r="H10" s="30">
        <f t="shared" si="0"/>
        <v>0</v>
      </c>
      <c r="I10" s="30">
        <f t="shared" si="0"/>
        <v>0</v>
      </c>
      <c r="J10" s="30">
        <f t="shared" si="0"/>
        <v>0</v>
      </c>
      <c r="K10" s="30">
        <f t="shared" si="0"/>
        <v>0</v>
      </c>
      <c r="L10" s="30">
        <f t="shared" si="0"/>
        <v>0</v>
      </c>
      <c r="M10" s="30">
        <f t="shared" si="0"/>
        <v>0</v>
      </c>
      <c r="N10" s="30">
        <f t="shared" si="0"/>
        <v>4176</v>
      </c>
    </row>
    <row r="11" spans="1:14" ht="15.75" thickTop="1" x14ac:dyDescent="0.25"/>
  </sheetData>
  <mergeCells count="2">
    <mergeCell ref="A1:N1"/>
    <mergeCell ref="A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B37" sqref="B37:N37"/>
    </sheetView>
  </sheetViews>
  <sheetFormatPr defaultRowHeight="15" x14ac:dyDescent="0.25"/>
  <cols>
    <col min="1" max="1" width="11.85546875" customWidth="1"/>
    <col min="2" max="14" width="10.7109375" customWidth="1"/>
  </cols>
  <sheetData>
    <row r="1" spans="1:14" x14ac:dyDescent="0.2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9" t="s">
        <v>58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4" x14ac:dyDescent="0.25"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5" spans="1:14" x14ac:dyDescent="0.25">
      <c r="A5" t="s">
        <v>60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25">
      <c r="A6">
        <v>1</v>
      </c>
      <c r="B6" s="2">
        <v>500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SUM(B6:M6)</f>
        <v>500</v>
      </c>
    </row>
    <row r="7" spans="1:14" x14ac:dyDescent="0.25">
      <c r="A7">
        <v>2</v>
      </c>
      <c r="B7" s="2">
        <v>623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ref="N7:N36" si="0">SUM(B7:M7)</f>
        <v>623</v>
      </c>
    </row>
    <row r="8" spans="1:14" x14ac:dyDescent="0.25">
      <c r="A8">
        <v>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0</v>
      </c>
    </row>
    <row r="9" spans="1:14" x14ac:dyDescent="0.25">
      <c r="A9">
        <v>4</v>
      </c>
      <c r="B9" s="2">
        <v>400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400</v>
      </c>
    </row>
    <row r="10" spans="1:14" x14ac:dyDescent="0.25">
      <c r="A10">
        <v>5</v>
      </c>
      <c r="B10" s="2">
        <v>957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957</v>
      </c>
    </row>
    <row r="11" spans="1:14" x14ac:dyDescent="0.25">
      <c r="A11">
        <v>6</v>
      </c>
      <c r="B11" s="2">
        <v>409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409</v>
      </c>
    </row>
    <row r="12" spans="1:14" x14ac:dyDescent="0.25">
      <c r="A12">
        <v>7</v>
      </c>
      <c r="B12" s="2">
        <v>555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555</v>
      </c>
    </row>
    <row r="13" spans="1:14" x14ac:dyDescent="0.25">
      <c r="A13">
        <v>8</v>
      </c>
      <c r="B13" s="2">
        <v>800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800</v>
      </c>
    </row>
    <row r="14" spans="1:14" x14ac:dyDescent="0.25">
      <c r="A14">
        <v>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0</v>
      </c>
    </row>
    <row r="15" spans="1:14" x14ac:dyDescent="0.25">
      <c r="A15">
        <v>10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0</v>
      </c>
    </row>
    <row r="16" spans="1:14" x14ac:dyDescent="0.25">
      <c r="A16">
        <v>11</v>
      </c>
      <c r="B16" s="2">
        <v>800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0"/>
        <v>800</v>
      </c>
    </row>
    <row r="17" spans="1:14" x14ac:dyDescent="0.25">
      <c r="A17">
        <v>12</v>
      </c>
      <c r="B17" s="2">
        <v>555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0"/>
        <v>555</v>
      </c>
    </row>
    <row r="18" spans="1:14" x14ac:dyDescent="0.25">
      <c r="A18">
        <v>13</v>
      </c>
      <c r="B18" s="2">
        <v>409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0"/>
        <v>409</v>
      </c>
    </row>
    <row r="19" spans="1:14" x14ac:dyDescent="0.25">
      <c r="A19">
        <v>14</v>
      </c>
      <c r="B19" s="2">
        <v>957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0"/>
        <v>957</v>
      </c>
    </row>
    <row r="20" spans="1:14" x14ac:dyDescent="0.25">
      <c r="A20">
        <v>15</v>
      </c>
      <c r="B20" s="2">
        <v>400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0"/>
        <v>400</v>
      </c>
    </row>
    <row r="21" spans="1:14" x14ac:dyDescent="0.25">
      <c r="A21">
        <v>16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0"/>
        <v>0</v>
      </c>
    </row>
    <row r="22" spans="1:14" x14ac:dyDescent="0.25">
      <c r="A22">
        <v>17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>
        <f t="shared" si="0"/>
        <v>0</v>
      </c>
    </row>
    <row r="23" spans="1:14" x14ac:dyDescent="0.25">
      <c r="A23">
        <v>18</v>
      </c>
      <c r="B23" s="2">
        <v>500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>
        <f t="shared" si="0"/>
        <v>500</v>
      </c>
    </row>
    <row r="24" spans="1:14" x14ac:dyDescent="0.25">
      <c r="A24">
        <v>19</v>
      </c>
      <c r="B24" s="2">
        <v>623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>
        <f t="shared" si="0"/>
        <v>623</v>
      </c>
    </row>
    <row r="25" spans="1:14" x14ac:dyDescent="0.25">
      <c r="A25">
        <v>20</v>
      </c>
      <c r="B25" s="2">
        <v>400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>
        <f t="shared" si="0"/>
        <v>400</v>
      </c>
    </row>
    <row r="26" spans="1:14" x14ac:dyDescent="0.25">
      <c r="A26">
        <v>21</v>
      </c>
      <c r="B26" s="2">
        <v>957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>
        <f t="shared" si="0"/>
        <v>957</v>
      </c>
    </row>
    <row r="27" spans="1:14" x14ac:dyDescent="0.25">
      <c r="A27">
        <v>22</v>
      </c>
      <c r="B27" s="2">
        <v>409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>
        <f>SUM(B27:M27)</f>
        <v>409</v>
      </c>
    </row>
    <row r="28" spans="1:14" x14ac:dyDescent="0.25">
      <c r="A28">
        <v>23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>
        <f t="shared" si="0"/>
        <v>0</v>
      </c>
    </row>
    <row r="29" spans="1:14" x14ac:dyDescent="0.25">
      <c r="A29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>
        <f t="shared" si="0"/>
        <v>0</v>
      </c>
    </row>
    <row r="30" spans="1:14" x14ac:dyDescent="0.25">
      <c r="A30">
        <v>25</v>
      </c>
      <c r="B30" s="2">
        <v>623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>
        <f t="shared" si="0"/>
        <v>623</v>
      </c>
    </row>
    <row r="31" spans="1:14" x14ac:dyDescent="0.25">
      <c r="A31">
        <v>26</v>
      </c>
      <c r="B31" s="2">
        <v>409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>
        <f t="shared" si="0"/>
        <v>409</v>
      </c>
    </row>
    <row r="32" spans="1:14" x14ac:dyDescent="0.25">
      <c r="A32">
        <v>27</v>
      </c>
      <c r="B32" s="2">
        <v>500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>
        <f t="shared" si="0"/>
        <v>500</v>
      </c>
    </row>
    <row r="33" spans="1:14" x14ac:dyDescent="0.25">
      <c r="A33">
        <v>28</v>
      </c>
      <c r="B33" s="2">
        <v>800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>
        <f t="shared" si="0"/>
        <v>800</v>
      </c>
    </row>
    <row r="34" spans="1:14" x14ac:dyDescent="0.25">
      <c r="A34">
        <v>29</v>
      </c>
      <c r="B34" s="2">
        <v>555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>
        <f t="shared" si="0"/>
        <v>555</v>
      </c>
    </row>
    <row r="35" spans="1:14" x14ac:dyDescent="0.25">
      <c r="A35">
        <v>30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>
        <f t="shared" si="0"/>
        <v>0</v>
      </c>
    </row>
    <row r="36" spans="1:14" x14ac:dyDescent="0.25">
      <c r="A36">
        <v>31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>
        <f t="shared" si="0"/>
        <v>0</v>
      </c>
    </row>
    <row r="37" spans="1:14" ht="15.75" thickBot="1" x14ac:dyDescent="0.3">
      <c r="A37" t="s">
        <v>6</v>
      </c>
      <c r="B37" s="31">
        <f>SUM(B6:B36)</f>
        <v>13141</v>
      </c>
      <c r="C37" s="31">
        <f t="shared" ref="C37:M37" si="1">SUM(C6:C36)</f>
        <v>0</v>
      </c>
      <c r="D37" s="31">
        <f t="shared" si="1"/>
        <v>0</v>
      </c>
      <c r="E37" s="31">
        <f t="shared" si="1"/>
        <v>0</v>
      </c>
      <c r="F37" s="31">
        <f t="shared" si="1"/>
        <v>0</v>
      </c>
      <c r="G37" s="31">
        <f t="shared" si="1"/>
        <v>0</v>
      </c>
      <c r="H37" s="31">
        <f t="shared" si="1"/>
        <v>0</v>
      </c>
      <c r="I37" s="31">
        <f t="shared" si="1"/>
        <v>0</v>
      </c>
      <c r="J37" s="31">
        <f t="shared" si="1"/>
        <v>0</v>
      </c>
      <c r="K37" s="31">
        <f t="shared" si="1"/>
        <v>0</v>
      </c>
      <c r="L37" s="31">
        <f t="shared" si="1"/>
        <v>0</v>
      </c>
      <c r="M37" s="31">
        <f t="shared" si="1"/>
        <v>0</v>
      </c>
      <c r="N37" s="31">
        <f>SUM(N6:N36)</f>
        <v>13141</v>
      </c>
    </row>
    <row r="38" spans="1:14" ht="15.75" thickTop="1" x14ac:dyDescent="0.25"/>
  </sheetData>
  <mergeCells count="2">
    <mergeCell ref="A1:N1"/>
    <mergeCell ref="A2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21" sqref="H21"/>
    </sheetView>
  </sheetViews>
  <sheetFormatPr defaultRowHeight="15" x14ac:dyDescent="0.25"/>
  <cols>
    <col min="1" max="1" width="15.140625" customWidth="1"/>
    <col min="2" max="14" width="10.7109375" customWidth="1"/>
  </cols>
  <sheetData>
    <row r="1" spans="1:14" x14ac:dyDescent="0.25">
      <c r="A1" s="32" t="s">
        <v>56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x14ac:dyDescent="0.25">
      <c r="A2" s="39" t="s">
        <v>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4" spans="1:14" x14ac:dyDescent="0.25">
      <c r="B4" s="3" t="s">
        <v>41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</row>
    <row r="6" spans="1:14" x14ac:dyDescent="0.25">
      <c r="A6" t="s">
        <v>61</v>
      </c>
      <c r="B6" s="2">
        <v>6000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>SUM(B6:M6)</f>
        <v>6000</v>
      </c>
    </row>
    <row r="7" spans="1:14" x14ac:dyDescent="0.25">
      <c r="A7" t="s">
        <v>62</v>
      </c>
      <c r="B7" s="2">
        <v>1760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ref="N7:N14" si="0">SUM(B7:M7)</f>
        <v>1760</v>
      </c>
    </row>
    <row r="8" spans="1:14" x14ac:dyDescent="0.25">
      <c r="A8" t="s">
        <v>63</v>
      </c>
      <c r="B8" s="2">
        <v>300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300</v>
      </c>
    </row>
    <row r="9" spans="1:14" x14ac:dyDescent="0.25">
      <c r="A9" t="s">
        <v>29</v>
      </c>
      <c r="B9" s="2">
        <v>200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200</v>
      </c>
    </row>
    <row r="10" spans="1:14" x14ac:dyDescent="0.25">
      <c r="A10" t="s">
        <v>30</v>
      </c>
      <c r="B10" s="2">
        <v>400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400</v>
      </c>
    </row>
    <row r="11" spans="1:14" x14ac:dyDescent="0.25">
      <c r="A11" t="s">
        <v>65</v>
      </c>
      <c r="B11" s="2">
        <v>55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55</v>
      </c>
    </row>
    <row r="12" spans="1:14" x14ac:dyDescent="0.25">
      <c r="A12" t="s">
        <v>66</v>
      </c>
      <c r="B12" s="2">
        <v>20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20</v>
      </c>
    </row>
    <row r="13" spans="1:14" x14ac:dyDescent="0.25">
      <c r="A13" t="s">
        <v>34</v>
      </c>
      <c r="B13" s="2">
        <v>130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130</v>
      </c>
    </row>
    <row r="14" spans="1:14" x14ac:dyDescent="0.25">
      <c r="A14" t="s">
        <v>64</v>
      </c>
      <c r="B14" s="2">
        <v>100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100</v>
      </c>
    </row>
    <row r="15" spans="1:14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75" thickBot="1" x14ac:dyDescent="0.3">
      <c r="A16" t="s">
        <v>6</v>
      </c>
      <c r="B16" s="31">
        <f>SUM(B6:B15)</f>
        <v>8965</v>
      </c>
      <c r="C16" s="31">
        <f t="shared" ref="C16:M16" si="1">SUM(C6:C15)</f>
        <v>0</v>
      </c>
      <c r="D16" s="31">
        <f t="shared" si="1"/>
        <v>0</v>
      </c>
      <c r="E16" s="31">
        <f t="shared" si="1"/>
        <v>0</v>
      </c>
      <c r="F16" s="31">
        <f t="shared" si="1"/>
        <v>0</v>
      </c>
      <c r="G16" s="31">
        <f t="shared" si="1"/>
        <v>0</v>
      </c>
      <c r="H16" s="31">
        <f t="shared" si="1"/>
        <v>0</v>
      </c>
      <c r="I16" s="31">
        <f t="shared" si="1"/>
        <v>0</v>
      </c>
      <c r="J16" s="31">
        <f t="shared" si="1"/>
        <v>0</v>
      </c>
      <c r="K16" s="31">
        <f t="shared" si="1"/>
        <v>0</v>
      </c>
      <c r="L16" s="31">
        <f t="shared" si="1"/>
        <v>0</v>
      </c>
      <c r="M16" s="31">
        <f t="shared" si="1"/>
        <v>0</v>
      </c>
      <c r="N16" s="31">
        <f>SUM(N6:N15)</f>
        <v>8965</v>
      </c>
    </row>
    <row r="17" spans="14:14" ht="15.75" thickTop="1" x14ac:dyDescent="0.25">
      <c r="N17" s="2"/>
    </row>
  </sheetData>
  <mergeCells count="2">
    <mergeCell ref="A1:N1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Bad Sales Fcst</vt:lpstr>
      <vt:lpstr>Good Sales Fcst</vt:lpstr>
      <vt:lpstr>Bad AR Aging</vt:lpstr>
      <vt:lpstr>Good AR Aging</vt:lpstr>
      <vt:lpstr>Constraints</vt:lpstr>
      <vt:lpstr>Formulas</vt:lpstr>
      <vt:lpstr>Summary Worksheet</vt:lpstr>
      <vt:lpstr>Revenue</vt:lpstr>
      <vt:lpstr>General and Admin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Helstrom</dc:creator>
  <cp:lastModifiedBy>Joe Helstrom</cp:lastModifiedBy>
  <dcterms:created xsi:type="dcterms:W3CDTF">2014-08-22T13:25:47Z</dcterms:created>
  <dcterms:modified xsi:type="dcterms:W3CDTF">2017-02-14T14:25:34Z</dcterms:modified>
</cp:coreProperties>
</file>